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O10 Update\"/>
    </mc:Choice>
  </mc:AlternateContent>
  <xr:revisionPtr revIDLastSave="0" documentId="13_ncr:1_{3AF52411-C084-4D34-BDB5-D70D2EAB5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ใช้จ่ายงบ  ไตรมาส 3" sheetId="9" r:id="rId1"/>
  </sheets>
  <externalReferences>
    <externalReference r:id="rId2"/>
  </externalReferences>
  <definedNames>
    <definedName name="_xlnm.Print_Area" localSheetId="0">'การใช้จ่ายงบ  ไตรมาส 3'!$A$1:$I$90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9" l="1"/>
  <c r="F84" i="9"/>
  <c r="F83" i="9"/>
  <c r="F82" i="9"/>
  <c r="F81" i="9"/>
  <c r="F80" i="9"/>
  <c r="F74" i="9"/>
  <c r="F72" i="9"/>
  <c r="F70" i="9"/>
  <c r="F69" i="9"/>
  <c r="F62" i="9"/>
  <c r="F61" i="9"/>
  <c r="F45" i="9"/>
  <c r="F43" i="9"/>
  <c r="F42" i="9"/>
  <c r="F35" i="9"/>
  <c r="F36" i="9"/>
  <c r="F21" i="9"/>
  <c r="E21" i="9"/>
  <c r="F12" i="9"/>
  <c r="E12" i="9"/>
  <c r="E79" i="9"/>
  <c r="F66" i="9"/>
  <c r="E60" i="9"/>
  <c r="F46" i="9"/>
  <c r="E46" i="9"/>
  <c r="E45" i="9"/>
  <c r="F44" i="9"/>
  <c r="E44" i="9"/>
  <c r="E43" i="9"/>
  <c r="E42" i="9"/>
  <c r="F37" i="9"/>
  <c r="E37" i="9"/>
  <c r="E36" i="9"/>
  <c r="E35" i="9"/>
  <c r="G15" i="9"/>
  <c r="F13" i="9"/>
  <c r="E13" i="9"/>
  <c r="F10" i="9"/>
  <c r="F9" i="9"/>
  <c r="E8" i="9"/>
  <c r="F34" i="9" l="1"/>
  <c r="F41" i="9"/>
  <c r="G41" i="9" s="1"/>
  <c r="E7" i="9"/>
  <c r="E24" i="9" s="1"/>
  <c r="G21" i="9"/>
  <c r="F7" i="9"/>
  <c r="E85" i="9"/>
  <c r="F79" i="9"/>
  <c r="G79" i="9" s="1"/>
  <c r="E34" i="9"/>
  <c r="E49" i="9" s="1"/>
  <c r="F60" i="9"/>
  <c r="G60" i="9" s="1"/>
  <c r="G7" i="9" l="1"/>
  <c r="F24" i="9"/>
  <c r="G24" i="9" s="1"/>
  <c r="F49" i="9"/>
  <c r="G49" i="9" s="1"/>
  <c r="G34" i="9"/>
  <c r="F85" i="9"/>
</calcChain>
</file>

<file path=xl/sharedStrings.xml><?xml version="1.0" encoding="utf-8"?>
<sst xmlns="http://schemas.openxmlformats.org/spreadsheetml/2006/main" count="135" uniqueCount="79">
  <si>
    <t>ชื่อโครงการ/กิจกรรม</t>
  </si>
  <si>
    <t>รวม</t>
  </si>
  <si>
    <t>เป้าหมาย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</si>
  <si>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</si>
  <si>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</si>
  <si>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 xml:space="preserve"> ผลผลิต การรักษาความสงบเรียบร้อย และความมั่นคงในประเทศ</t>
  </si>
  <si>
    <t>1.1 ค่าตอบแทน ใช้สอย และวัสดุ</t>
  </si>
  <si>
    <t>1.2 ค่าสาธารณูปโภค</t>
  </si>
  <si>
    <t xml:space="preserve">          1) ค่าน้ำประปา</t>
  </si>
  <si>
    <t xml:space="preserve">          2) ค่าไปรษณีย์</t>
  </si>
  <si>
    <t xml:space="preserve">          3) ค่าโทรศัพท์</t>
  </si>
  <si>
    <t xml:space="preserve">          1) ค่าน้ำมันเชื้อเพลิง</t>
  </si>
  <si>
    <t>แผนงาน บุคคลากรภาครัฐ</t>
  </si>
  <si>
    <t xml:space="preserve"> - กิจกรรม ปฏิรูปกฎหมาย และพัฒนากระบวนการยุติธรรม</t>
  </si>
  <si>
    <t>1.3 ค่าเช่าบ้าน</t>
  </si>
  <si>
    <t>เงินกองทุนเพื่อการบริหารจัดการการทำงานของคนต่างด้าว ปี พ.ศ. 2569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</si>
  <si>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</si>
  <si>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</si>
  <si>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</si>
  <si>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</si>
  <si>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</si>
  <si>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</si>
  <si>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</si>
  <si>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</si>
  <si>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</si>
  <si>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เป็นไปตามเป้าหมาย</t>
  </si>
  <si>
    <t>ไม่มี</t>
  </si>
  <si>
    <t>หมายเหตุ</t>
  </si>
  <si>
    <t>*ได้รับจัดสรรเมื่อ 19 พ.ย. 68</t>
  </si>
  <si>
    <t xml:space="preserve"> ร้อยละ 32</t>
  </si>
  <si>
    <t>ที่</t>
  </si>
  <si>
    <t xml:space="preserve">          2) ค่าจ้างเหมาทำความสะอาด</t>
  </si>
  <si>
    <t xml:space="preserve">          3) ค่าเช่าเครื่องถ่ายเอกสาร</t>
  </si>
  <si>
    <t xml:space="preserve">         4) ค่าซ่อมแซมบำรุงรักษาเรื่องปรับอากาศ</t>
  </si>
  <si>
    <t xml:space="preserve">         5) ค่าซ่อมรถราชการ</t>
  </si>
  <si>
    <t xml:space="preserve">          3) ค่าอาหารผู้ต้องกัก</t>
  </si>
  <si>
    <t xml:space="preserve">          2) ค่ายาและเวชภัณฑ์</t>
  </si>
  <si>
    <t xml:space="preserve">          2) ค่าน้ำประปา</t>
  </si>
  <si>
    <t xml:space="preserve">          3) ค่าไปรษณีย์</t>
  </si>
  <si>
    <t xml:space="preserve">          4) ค่าโทรศัพท์</t>
  </si>
  <si>
    <t xml:space="preserve">          5) ค่าอินเตอร์เน็ต</t>
  </si>
  <si>
    <t>ผลการเบิกจ่ายร้อยละ 100</t>
  </si>
  <si>
    <t>ไม่เป็นไปตามเป้าหมาย</t>
  </si>
  <si>
    <t xml:space="preserve"> *ได้รับจัดสรรเมื่อ 29 ม.ค. 69</t>
  </si>
  <si>
    <t>1.1 ค่าใช้สอย และวัสดุ</t>
  </si>
  <si>
    <t xml:space="preserve"> ร้อยละ 54</t>
  </si>
  <si>
    <t xml:space="preserve"> -</t>
  </si>
  <si>
    <t xml:space="preserve">           1) ค่าเบี้ยเลี้ยง ค่าเช่าที่พกั และค่าพาหนะเดินทาง</t>
  </si>
  <si>
    <t xml:space="preserve">           4) ค่าจ้างเหมาบริการป้องกันและกำจัดปลวก</t>
  </si>
  <si>
    <t xml:space="preserve">           5) ค่าเบี้ยประกันรถ</t>
  </si>
  <si>
    <t xml:space="preserve">          4) ค่าไปรษณีย์</t>
  </si>
  <si>
    <t xml:space="preserve">           2) ค่าจ้างเหมาผู้ช่วยเจ้าหน้าที่</t>
  </si>
  <si>
    <t xml:space="preserve">           3) ค่าจ้างเหมาบริการอื่นๆ</t>
  </si>
  <si>
    <t xml:space="preserve">           6) ค่าซ่อมแซมยานพาหนะและขนส่ง</t>
  </si>
  <si>
    <t xml:space="preserve">           7) ค่าซ่อมแซมคอมพิวเตอร์</t>
  </si>
  <si>
    <t xml:space="preserve">           8) ค่าซ่อมแซมสิ่งก่อสร้าง</t>
  </si>
  <si>
    <t xml:space="preserve">           9) ค่าเช่าเครื่องถ่ายเอกสาร</t>
  </si>
  <si>
    <t xml:space="preserve">         10) ค่าจ้างเหมาทำความสะอาด</t>
  </si>
  <si>
    <t xml:space="preserve">         11) ค่าอาหารผู้ต้องกัก</t>
  </si>
  <si>
    <t xml:space="preserve">         12) ค่าใช้สอยอื่น ๆ</t>
  </si>
  <si>
    <t xml:space="preserve">         13) ค่าวัสดุสำนักงาน</t>
  </si>
  <si>
    <t xml:space="preserve">         14) ค่าน้ำมันเชื้อเพลิง</t>
  </si>
  <si>
    <t xml:space="preserve">         15) ค่าวัสดุโฆษาและเผยแพร่</t>
  </si>
  <si>
    <t xml:space="preserve">         16) ค่าวัสดุคอมพิวเตอร์</t>
  </si>
  <si>
    <t xml:space="preserve">         17) ค่าวัสดุงานบ้านงานครัว</t>
  </si>
  <si>
    <t xml:space="preserve">         18) ค่าวัสดุอื่น ๆ</t>
  </si>
  <si>
    <t>*ได้รับจัดสรรครั้งที่ 2 เมื่อ 29 เม.ย.69</t>
  </si>
  <si>
    <t>*ได้รับจัดสรรครั้งที่ 1 เมื่อ 5 พ.ย. 68</t>
  </si>
  <si>
    <t xml:space="preserve">     6) ค่าอาหารผู้ต้องกัก</t>
  </si>
  <si>
    <t xml:space="preserve">     7) ค่าตราประทับยาง</t>
  </si>
  <si>
    <t>ผลการเบิกจ่ายร้อยละ 81.64</t>
  </si>
  <si>
    <t>ผลการเบิกจ่าย 85.68</t>
  </si>
  <si>
    <t>เป้าหมายร้อยละ 74</t>
  </si>
  <si>
    <t>ผลการเบิกจ่าย 99.37</t>
  </si>
  <si>
    <t>ผลการเบิกจ่าย 93.47</t>
  </si>
  <si>
    <t>ผลการเบิกจ่าย 52.25</t>
  </si>
  <si>
    <t>ผลการเบิกจ่าย 37.28</t>
  </si>
  <si>
    <t>*ได้รับจัดสรรครั้งที่ 2 เมื่อ 21 เม.ย.69</t>
  </si>
  <si>
    <t>รายงานผลการใช้จ่ายงบประมาณ ตรวจคนเข้าเมืองจังหวัดพังงา 
ประจำปีงบประมาณ พ.ศ.2569  ไตรมาส 3 (ตุลาคม 2568 - มิถุนายน 2569)
ข้อมูล ณ วันที่  2 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</si>
</sst>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0"/>
      <name val="TH SarabunPSK"/>
      <family val="2"/>
    </font>
    <font>
      <b/>
      <sz val="28"/>
      <name val="TH SarabunPSK"/>
      <family val="2"/>
    </font>
    <font>
      <sz val="18"/>
      <name val="TH SarabunPSK"/>
      <family val="2"/>
    </font>
    <font>
      <b/>
      <sz val="20"/>
      <color theme="0"/>
      <name val="TH SarabunPSK"/>
      <family val="2"/>
    </font>
    <font>
      <b/>
      <sz val="24"/>
      <color theme="1"/>
      <name val="TH SarabunPSK"/>
      <family val="2"/>
    </font>
    <font>
      <b/>
      <i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b/>
      <i/>
      <sz val="20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43" fontId="7" fillId="2" borderId="7" xfId="1" applyFont="1" applyFill="1" applyBorder="1" applyAlignment="1">
      <alignment vertical="center" wrapText="1"/>
    </xf>
    <xf numFmtId="43" fontId="12" fillId="2" borderId="0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vertical="center" wrapText="1"/>
    </xf>
    <xf numFmtId="43" fontId="8" fillId="2" borderId="0" xfId="1" applyFont="1" applyFill="1" applyBorder="1" applyAlignment="1">
      <alignment vertical="center"/>
    </xf>
    <xf numFmtId="43" fontId="2" fillId="2" borderId="0" xfId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3" fontId="12" fillId="2" borderId="8" xfId="1" applyFont="1" applyFill="1" applyBorder="1" applyAlignment="1">
      <alignment horizontal="center" vertical="center" wrapText="1"/>
    </xf>
    <xf numFmtId="43" fontId="15" fillId="6" borderId="5" xfId="1" applyFont="1" applyFill="1" applyBorder="1" applyAlignment="1">
      <alignment horizontal="center" vertical="center" wrapText="1"/>
    </xf>
    <xf numFmtId="43" fontId="4" fillId="6" borderId="5" xfId="1" applyFont="1" applyFill="1" applyBorder="1" applyAlignment="1">
      <alignment vertical="center" wrapText="1"/>
    </xf>
    <xf numFmtId="43" fontId="9" fillId="6" borderId="5" xfId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43" fontId="7" fillId="2" borderId="7" xfId="1" applyFont="1" applyFill="1" applyBorder="1" applyAlignment="1">
      <alignment horizontal="center" vertical="center" wrapText="1"/>
    </xf>
    <xf numFmtId="43" fontId="13" fillId="2" borderId="7" xfId="1" applyFont="1" applyFill="1" applyBorder="1" applyAlignment="1">
      <alignment vertical="center" wrapText="1"/>
    </xf>
    <xf numFmtId="0" fontId="14" fillId="5" borderId="3" xfId="0" applyFont="1" applyFill="1" applyBorder="1" applyAlignment="1">
      <alignment horizontal="center" vertical="center" wrapText="1" shrinkToFit="1"/>
    </xf>
    <xf numFmtId="164" fontId="8" fillId="7" borderId="7" xfId="1" applyNumberFormat="1" applyFont="1" applyFill="1" applyBorder="1" applyAlignment="1">
      <alignment horizontal="center" vertical="center"/>
    </xf>
    <xf numFmtId="43" fontId="7" fillId="7" borderId="7" xfId="1" applyFont="1" applyFill="1" applyBorder="1" applyAlignment="1">
      <alignment horizontal="center" vertical="center" wrapText="1"/>
    </xf>
    <xf numFmtId="43" fontId="7" fillId="7" borderId="7" xfId="1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43" fontId="13" fillId="2" borderId="7" xfId="1" applyFont="1" applyFill="1" applyBorder="1" applyAlignment="1">
      <alignment horizontal="center" vertical="center" wrapText="1"/>
    </xf>
    <xf numFmtId="43" fontId="13" fillId="2" borderId="7" xfId="1" applyFont="1" applyFill="1" applyBorder="1" applyAlignment="1">
      <alignment vertical="center"/>
    </xf>
    <xf numFmtId="43" fontId="15" fillId="6" borderId="5" xfId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43" fontId="7" fillId="2" borderId="7" xfId="3" applyFont="1" applyFill="1" applyBorder="1" applyAlignment="1">
      <alignment vertical="center" wrapText="1"/>
    </xf>
    <xf numFmtId="43" fontId="2" fillId="6" borderId="5" xfId="3" applyFont="1" applyFill="1" applyBorder="1" applyAlignment="1">
      <alignment horizontal="center" vertical="center"/>
    </xf>
    <xf numFmtId="43" fontId="15" fillId="6" borderId="5" xfId="3" applyFont="1" applyFill="1" applyBorder="1" applyAlignment="1">
      <alignment horizontal="center" vertical="center" wrapText="1"/>
    </xf>
    <xf numFmtId="43" fontId="4" fillId="6" borderId="5" xfId="3" applyFont="1" applyFill="1" applyBorder="1" applyAlignment="1">
      <alignment vertical="center" wrapText="1"/>
    </xf>
    <xf numFmtId="43" fontId="9" fillId="6" borderId="5" xfId="3" applyFont="1" applyFill="1" applyBorder="1" applyAlignment="1">
      <alignment vertical="center"/>
    </xf>
    <xf numFmtId="43" fontId="7" fillId="2" borderId="7" xfId="3" applyFont="1" applyFill="1" applyBorder="1" applyAlignment="1">
      <alignment horizontal="center" vertical="center" wrapText="1"/>
    </xf>
    <xf numFmtId="43" fontId="13" fillId="2" borderId="7" xfId="3" applyFont="1" applyFill="1" applyBorder="1" applyAlignment="1">
      <alignment vertical="center" wrapText="1"/>
    </xf>
    <xf numFmtId="43" fontId="9" fillId="6" borderId="5" xfId="3" applyFont="1" applyFill="1" applyBorder="1" applyAlignment="1">
      <alignment horizontal="center" vertical="center"/>
    </xf>
    <xf numFmtId="164" fontId="8" fillId="7" borderId="7" xfId="3" applyNumberFormat="1" applyFont="1" applyFill="1" applyBorder="1" applyAlignment="1">
      <alignment horizontal="center" vertical="center"/>
    </xf>
    <xf numFmtId="43" fontId="7" fillId="7" borderId="7" xfId="3" applyFont="1" applyFill="1" applyBorder="1" applyAlignment="1">
      <alignment horizontal="center" vertical="center" wrapText="1"/>
    </xf>
    <xf numFmtId="43" fontId="7" fillId="7" borderId="7" xfId="3" applyFont="1" applyFill="1" applyBorder="1" applyAlignment="1">
      <alignment vertical="center" wrapText="1"/>
    </xf>
    <xf numFmtId="43" fontId="13" fillId="2" borderId="7" xfId="1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left" vertical="center"/>
    </xf>
    <xf numFmtId="43" fontId="14" fillId="5" borderId="11" xfId="1" applyFont="1" applyFill="1" applyBorder="1" applyAlignment="1">
      <alignment vertical="center"/>
    </xf>
    <xf numFmtId="43" fontId="16" fillId="5" borderId="0" xfId="1" applyFont="1" applyFill="1" applyBorder="1" applyAlignment="1">
      <alignment vertical="center"/>
    </xf>
    <xf numFmtId="43" fontId="14" fillId="5" borderId="10" xfId="1" applyFont="1" applyFill="1" applyBorder="1" applyAlignment="1">
      <alignment vertical="center"/>
    </xf>
    <xf numFmtId="43" fontId="8" fillId="7" borderId="7" xfId="1" applyFont="1" applyFill="1" applyBorder="1" applyAlignment="1">
      <alignment horizontal="left" vertical="center"/>
    </xf>
    <xf numFmtId="43" fontId="5" fillId="2" borderId="7" xfId="1" applyFont="1" applyFill="1" applyBorder="1" applyAlignment="1">
      <alignment vertical="center"/>
    </xf>
    <xf numFmtId="43" fontId="5" fillId="2" borderId="7" xfId="1" applyFont="1" applyFill="1" applyBorder="1" applyAlignment="1">
      <alignment vertical="top"/>
    </xf>
    <xf numFmtId="0" fontId="14" fillId="5" borderId="7" xfId="0" applyFont="1" applyFill="1" applyBorder="1" applyAlignment="1">
      <alignment horizontal="center" vertical="center" wrapText="1" shrinkToFit="1"/>
    </xf>
    <xf numFmtId="43" fontId="14" fillId="5" borderId="3" xfId="1" applyFont="1" applyFill="1" applyBorder="1" applyAlignment="1">
      <alignment vertical="center"/>
    </xf>
    <xf numFmtId="43" fontId="17" fillId="3" borderId="9" xfId="1" applyFont="1" applyFill="1" applyBorder="1" applyAlignment="1">
      <alignment vertical="center"/>
    </xf>
    <xf numFmtId="43" fontId="17" fillId="3" borderId="0" xfId="1" applyFont="1" applyFill="1" applyBorder="1" applyAlignment="1">
      <alignment vertical="center"/>
    </xf>
    <xf numFmtId="43" fontId="16" fillId="3" borderId="0" xfId="1" applyFont="1" applyFill="1" applyBorder="1" applyAlignment="1">
      <alignment vertical="center"/>
    </xf>
    <xf numFmtId="43" fontId="17" fillId="3" borderId="12" xfId="1" applyFont="1" applyFill="1" applyBorder="1" applyAlignment="1">
      <alignment vertical="center"/>
    </xf>
    <xf numFmtId="43" fontId="8" fillId="7" borderId="13" xfId="1" applyFont="1" applyFill="1" applyBorder="1" applyAlignment="1">
      <alignment horizontal="left" vertical="center"/>
    </xf>
    <xf numFmtId="43" fontId="5" fillId="2" borderId="14" xfId="1" applyFont="1" applyFill="1" applyBorder="1" applyAlignment="1">
      <alignment vertical="center"/>
    </xf>
    <xf numFmtId="43" fontId="8" fillId="7" borderId="14" xfId="1" applyFont="1" applyFill="1" applyBorder="1" applyAlignment="1">
      <alignment horizontal="left" vertical="center"/>
    </xf>
    <xf numFmtId="43" fontId="7" fillId="7" borderId="7" xfId="1" applyFont="1" applyFill="1" applyBorder="1" applyAlignment="1">
      <alignment vertical="center"/>
    </xf>
    <xf numFmtId="43" fontId="7" fillId="2" borderId="7" xfId="1" applyFont="1" applyFill="1" applyBorder="1" applyAlignment="1">
      <alignment vertical="center"/>
    </xf>
    <xf numFmtId="43" fontId="14" fillId="5" borderId="11" xfId="3" applyFont="1" applyFill="1" applyBorder="1" applyAlignment="1">
      <alignment horizontal="left" vertical="center"/>
    </xf>
    <xf numFmtId="43" fontId="14" fillId="5" borderId="11" xfId="3" applyFont="1" applyFill="1" applyBorder="1" applyAlignment="1">
      <alignment vertical="center"/>
    </xf>
    <xf numFmtId="43" fontId="18" fillId="5" borderId="11" xfId="3" applyFont="1" applyFill="1" applyBorder="1" applyAlignment="1">
      <alignment vertical="center"/>
    </xf>
    <xf numFmtId="43" fontId="14" fillId="5" borderId="10" xfId="3" applyFont="1" applyFill="1" applyBorder="1" applyAlignment="1">
      <alignment vertical="center"/>
    </xf>
    <xf numFmtId="43" fontId="8" fillId="7" borderId="13" xfId="3" applyFont="1" applyFill="1" applyBorder="1" applyAlignment="1">
      <alignment horizontal="left" vertical="center"/>
    </xf>
    <xf numFmtId="164" fontId="3" fillId="2" borderId="7" xfId="3" applyNumberFormat="1" applyFont="1" applyFill="1" applyBorder="1" applyAlignment="1">
      <alignment horizontal="center" vertical="center"/>
    </xf>
    <xf numFmtId="43" fontId="5" fillId="2" borderId="7" xfId="1" applyFont="1" applyFill="1" applyBorder="1" applyAlignment="1">
      <alignment horizontal="left" vertical="center"/>
    </xf>
    <xf numFmtId="43" fontId="8" fillId="7" borderId="15" xfId="3" applyFont="1" applyFill="1" applyBorder="1" applyAlignment="1">
      <alignment horizontal="left" vertical="center"/>
    </xf>
    <xf numFmtId="43" fontId="5" fillId="2" borderId="14" xfId="3" applyFont="1" applyFill="1" applyBorder="1" applyAlignment="1">
      <alignment vertical="center"/>
    </xf>
    <xf numFmtId="43" fontId="5" fillId="2" borderId="7" xfId="3" applyFont="1" applyFill="1" applyBorder="1" applyAlignment="1">
      <alignment vertical="center"/>
    </xf>
    <xf numFmtId="43" fontId="10" fillId="4" borderId="11" xfId="1" applyFont="1" applyFill="1" applyBorder="1" applyAlignment="1">
      <alignment horizontal="center" vertical="center" wrapText="1"/>
    </xf>
    <xf numFmtId="43" fontId="10" fillId="4" borderId="6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43" fontId="11" fillId="4" borderId="3" xfId="1" applyFont="1" applyFill="1" applyBorder="1" applyAlignment="1">
      <alignment horizontal="center" vertical="center"/>
    </xf>
    <xf numFmtId="43" fontId="11" fillId="4" borderId="4" xfId="1" applyFont="1" applyFill="1" applyBorder="1" applyAlignment="1">
      <alignment horizontal="center" vertical="center"/>
    </xf>
    <xf numFmtId="43" fontId="11" fillId="4" borderId="1" xfId="1" applyFont="1" applyFill="1" applyBorder="1" applyAlignment="1">
      <alignment horizontal="center" vertical="center"/>
    </xf>
    <xf numFmtId="43" fontId="11" fillId="4" borderId="2" xfId="1" applyFont="1" applyFill="1" applyBorder="1" applyAlignment="1">
      <alignment horizontal="center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2" xfId="1" applyFont="1" applyFill="1" applyBorder="1" applyAlignment="1">
      <alignment horizontal="center" vertical="center"/>
    </xf>
    <xf numFmtId="43" fontId="10" fillId="4" borderId="3" xfId="1" applyFont="1" applyFill="1" applyBorder="1" applyAlignment="1">
      <alignment horizontal="center" vertical="center" wrapText="1"/>
    </xf>
    <xf numFmtId="43" fontId="10" fillId="4" borderId="4" xfId="1" applyFont="1" applyFill="1" applyBorder="1" applyAlignment="1">
      <alignment horizontal="center" vertical="center" wrapText="1"/>
    </xf>
    <xf numFmtId="43" fontId="10" fillId="4" borderId="1" xfId="3" applyFont="1" applyFill="1" applyBorder="1" applyAlignment="1">
      <alignment horizontal="center" vertical="center"/>
    </xf>
    <xf numFmtId="43" fontId="10" fillId="4" borderId="2" xfId="3" applyFont="1" applyFill="1" applyBorder="1" applyAlignment="1">
      <alignment horizontal="center" vertical="center"/>
    </xf>
    <xf numFmtId="43" fontId="10" fillId="4" borderId="3" xfId="3" applyFont="1" applyFill="1" applyBorder="1" applyAlignment="1">
      <alignment horizontal="center" vertical="center" wrapText="1"/>
    </xf>
    <xf numFmtId="43" fontId="10" fillId="4" borderId="4" xfId="3" applyFont="1" applyFill="1" applyBorder="1" applyAlignment="1">
      <alignment horizontal="center" vertical="center" wrapText="1"/>
    </xf>
    <xf numFmtId="43" fontId="11" fillId="4" borderId="1" xfId="3" applyFont="1" applyFill="1" applyBorder="1" applyAlignment="1">
      <alignment horizontal="center" vertical="center"/>
    </xf>
    <xf numFmtId="43" fontId="11" fillId="4" borderId="2" xfId="3" applyFont="1" applyFill="1" applyBorder="1" applyAlignment="1">
      <alignment horizontal="center" vertical="center"/>
    </xf>
    <xf numFmtId="43" fontId="10" fillId="4" borderId="10" xfId="3" applyFont="1" applyFill="1" applyBorder="1" applyAlignment="1">
      <alignment horizontal="center" vertical="center" wrapText="1"/>
    </xf>
    <xf numFmtId="43" fontId="10" fillId="4" borderId="16" xfId="3" applyFont="1" applyFill="1" applyBorder="1" applyAlignment="1">
      <alignment horizontal="center" vertical="center" wrapText="1"/>
    </xf>
  </cellXfs>
  <cellStyles count="5">
    <cellStyle name="เครื่องหมายจุลภาค 2" xfId="2" xr:uid="{00000000-0005-0000-0000-000002000000}"/>
    <cellStyle name="เครื่องหมายจุลภาค 2 2" xfId="4" xr:uid="{FD3E8347-3E46-4F3F-8BFD-598E1A61B87B}"/>
    <cellStyle name="จุลภาค" xfId="1" builtinId="3"/>
    <cellStyle name="จุลภาค 2" xfId="3" xr:uid="{D02E1F7B-DBDF-4DF0-AB73-387A9A18488D}"/>
    <cellStyle name="ปกติ" xfId="0" builtinId="0"/>
  </cellStyles>
  <dxfs count="0"/>
  <tableStyles count="0" defaultTableStyle="TableStyleMedium2" defaultPivotStyle="PivotStyleLight16"/>
  <colors>
    <mruColors>
      <color rgb="FF0066FF"/>
      <color rgb="FFCCEC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616007</xdr:colOff>
      <xdr:row>24</xdr:row>
      <xdr:rowOff>288347</xdr:rowOff>
    </xdr:from>
    <xdr:to>
      <xdr:col>7</xdr:col>
      <xdr:colOff>1039090</xdr:colOff>
      <xdr:row>28</xdr:row>
      <xdr:rowOff>409576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640E8CF-24BA-4C8D-B032-D972D34DE16D}"/>
            </a:ext>
          </a:extLst>
        </xdr:cNvPr>
        <xdr:cNvSpPr txBox="1"/>
      </xdr:nvSpPr>
      <xdr:spPr>
        <a:xfrm>
          <a:off x="7352780" y="8774256"/>
          <a:ext cx="4267719" cy="16279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พ.ต.อ.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วิชา  จำปาวัลย์  </a:t>
          </a:r>
          <a:r>
            <a:rPr lang="en-US" sz="1800" baseline="0">
              <a:solidFill>
                <a:schemeClr val="bg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en-US" sz="18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(วิชา  จำปาวัลย์)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ผกก.ตม.จว.พังงา บก.ตม.๖</a:t>
          </a:r>
        </a:p>
      </xdr:txBody>
    </xdr:sp>
    <xdr:clientData/>
  </xdr:twoCellAnchor>
  <xdr:twoCellAnchor>
    <xdr:from>
      <xdr:col>1</xdr:col>
      <xdr:colOff>416848</xdr:colOff>
      <xdr:row>26</xdr:row>
      <xdr:rowOff>328428</xdr:rowOff>
    </xdr:from>
    <xdr:to>
      <xdr:col>3</xdr:col>
      <xdr:colOff>242453</xdr:colOff>
      <xdr:row>28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CC52ED-AAE2-4C14-BEB4-E9B3F4B76A97}"/>
            </a:ext>
          </a:extLst>
        </xdr:cNvPr>
        <xdr:cNvSpPr txBox="1"/>
      </xdr:nvSpPr>
      <xdr:spPr>
        <a:xfrm>
          <a:off x="867121" y="9818792"/>
          <a:ext cx="4033923" cy="923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พ.ต.ท.หญิง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ชมพูนุช  ไชยเดช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en-US" sz="1800">
            <a:solidFill>
              <a:schemeClr val="dk1"/>
            </a:solidFill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(ชมพูนุช  ไชยเดช)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สว.ตม.จว.พังงา บก.ตม.๖</a:t>
          </a:r>
        </a:p>
      </xdr:txBody>
    </xdr:sp>
    <xdr:clientData/>
  </xdr:twoCellAnchor>
  <xdr:twoCellAnchor>
    <xdr:from>
      <xdr:col>1</xdr:col>
      <xdr:colOff>639907</xdr:colOff>
      <xdr:row>50</xdr:row>
      <xdr:rowOff>365413</xdr:rowOff>
    </xdr:from>
    <xdr:to>
      <xdr:col>2</xdr:col>
      <xdr:colOff>658957</xdr:colOff>
      <xdr:row>54</xdr:row>
      <xdr:rowOff>448541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A9ADC083-92A7-4B68-A9ED-B55B0CFE7EC9}"/>
            </a:ext>
          </a:extLst>
        </xdr:cNvPr>
        <xdr:cNvSpPr txBox="1"/>
      </xdr:nvSpPr>
      <xdr:spPr>
        <a:xfrm>
          <a:off x="1090180" y="20073504"/>
          <a:ext cx="3344141" cy="20920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พ.ต.ท.หญิง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ชมพูนุช  ไชยเดช   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(ชมพูนุช  ไชยเดช)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บก.ตม.๖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4</xdr:col>
      <xdr:colOff>788844</xdr:colOff>
      <xdr:row>49</xdr:row>
      <xdr:rowOff>213014</xdr:rowOff>
    </xdr:from>
    <xdr:to>
      <xdr:col>7</xdr:col>
      <xdr:colOff>512619</xdr:colOff>
      <xdr:row>54</xdr:row>
      <xdr:rowOff>190500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33002DDA-C76D-421F-AFDA-CA6E85E72C26}"/>
            </a:ext>
          </a:extLst>
        </xdr:cNvPr>
        <xdr:cNvSpPr txBox="1"/>
      </xdr:nvSpPr>
      <xdr:spPr>
        <a:xfrm>
          <a:off x="7958571" y="18916650"/>
          <a:ext cx="3810866" cy="19863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</a:t>
          </a: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- ทราบ</a:t>
          </a:r>
        </a:p>
        <a:p>
          <a:endParaRPr lang="en-US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พ.ต.อ.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</a:t>
          </a:r>
          <a:r>
            <a:rPr lang="en-US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(วิชา  จำปาวัลย์)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ผกก.ตม.จว.พังงา บก.ตม.๖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4</xdr:col>
      <xdr:colOff>542925</xdr:colOff>
      <xdr:row>85</xdr:row>
      <xdr:rowOff>129887</xdr:rowOff>
    </xdr:from>
    <xdr:to>
      <xdr:col>6</xdr:col>
      <xdr:colOff>1028701</xdr:colOff>
      <xdr:row>89</xdr:row>
      <xdr:rowOff>361950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F2CD0467-3075-4FCF-B4BE-C3450F186EDC}"/>
            </a:ext>
          </a:extLst>
        </xdr:cNvPr>
        <xdr:cNvSpPr txBox="1"/>
      </xdr:nvSpPr>
      <xdr:spPr>
        <a:xfrm>
          <a:off x="7724775" y="31467137"/>
          <a:ext cx="3457576" cy="1746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en-US" sz="18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พ.ต.อ.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วิชา  จำปาวัลย์  </a:t>
          </a:r>
          <a:r>
            <a:rPr lang="en-US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(วิชา  จำปาวัลย์)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ผกก.ตม.จว.พังงา บก.ตม.๖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>
    <xdr:from>
      <xdr:col>1</xdr:col>
      <xdr:colOff>9525</xdr:colOff>
      <xdr:row>86</xdr:row>
      <xdr:rowOff>416503</xdr:rowOff>
    </xdr:from>
    <xdr:to>
      <xdr:col>1</xdr:col>
      <xdr:colOff>3495675</xdr:colOff>
      <xdr:row>89</xdr:row>
      <xdr:rowOff>381001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A3F6742A-4C4D-47DE-85AA-89B65BB9A8F4}"/>
            </a:ext>
          </a:extLst>
        </xdr:cNvPr>
        <xdr:cNvSpPr txBox="1"/>
      </xdr:nvSpPr>
      <xdr:spPr>
        <a:xfrm>
          <a:off x="495300" y="32258578"/>
          <a:ext cx="3486150" cy="974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พ.ต.ท.หญิง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ชมพูนุช  ไชยเดช   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(ชมพูนุช  ไชยเดช)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สว.ตม.จว.พังงา บก.ตม.๖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0f79e9221b32b157/&#3648;&#3604;&#3626;&#3585;&#3660;&#3607;&#3655;&#3629;&#3611;/ITA%202569/&#3588;&#3619;&#3633;&#3657;&#3591;&#3607;&#3637;&#3656;%203/O10/4.&#3588;&#3640;&#3617;&#3591;&#3610;&#3611;&#3619;&#3632;&#3617;&#3634;&#3603;%2069/1.%20&#3588;&#3640;&#3617;&#3591;&#3610;&#3611;&#3637;%2069.xls" TargetMode="External"/><Relationship Id="rId1" Type="http://schemas.openxmlformats.org/officeDocument/2006/relationships/externalLinkPath" Target="https://d.docs.live.net/0f79e9221b32b157/&#3648;&#3604;&#3626;&#3585;&#3660;&#3607;&#3655;&#3629;&#3611;/ITA%20&#3614;&#3637;&#3656;&#3627;&#3609;&#3641;&#3609;&#3634;/4.&#3588;&#3640;&#3617;&#3591;&#3610;&#3611;&#3619;&#3632;&#3617;&#3634;&#3603;%2069/1.%20&#3588;&#3640;&#3617;&#3591;&#3610;&#3611;&#3637;%206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ผลการใช้จ่าย"/>
      <sheetName val="งบปกติ ค.1"/>
      <sheetName val="งบปกติ ค.4"/>
      <sheetName val="งบปกติ ค.8"/>
      <sheetName val="งบปกติ ค.8 สาธา"/>
      <sheetName val="ค่าเช่าบ้าน"/>
      <sheetName val="ค่าบำรุงรักษาคอมพิวเตอร์"/>
      <sheetName val="กบร.ก.1"/>
      <sheetName val="กบร.ก.2"/>
      <sheetName val="กบร.ก.3"/>
      <sheetName val="กบร.ก.5"/>
      <sheetName val="งบเสริม ก่อสร้างฯ62ขยาย68"/>
      <sheetName val="งบเสริม ก่อสร้างฯ 67ขยาย68"/>
      <sheetName val="งบเสริม ค่าธรรมเนียมศาล"/>
      <sheetName val="งบเสริม 62-68 ขยายใช้ 69 "/>
      <sheetName val="งบเสริม 62-68 ขยาย 69"/>
      <sheetName val="งบเสริม 62-68 ขยาย 69 (2)"/>
      <sheetName val="งบเสริม 62-68 ขยาย 69 (3)"/>
      <sheetName val="งบเสริม 68 ปรับ(ครั้งที่ 1) (2)"/>
      <sheetName val="งบเสริม 68 (ครั้งที่2)"/>
    </sheetNames>
    <sheetDataSet>
      <sheetData sheetId="0"/>
      <sheetData sheetId="1"/>
      <sheetData sheetId="2"/>
      <sheetData sheetId="3"/>
      <sheetData sheetId="4"/>
      <sheetData sheetId="5">
        <row r="11">
          <cell r="D11">
            <v>51000</v>
          </cell>
        </row>
        <row r="12">
          <cell r="D12">
            <v>26910.71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47D0-8454-49CC-9493-9399B7BC74B8}">
  <dimension ref="A1:I90"/>
  <sheetViews>
    <sheetView showGridLines="0" tabSelected="1" view="pageBreakPreview" zoomScaleNormal="100" zoomScaleSheetLayoutView="100" zoomScalePageLayoutView="55" workbookViewId="0">
      <selection sqref="A1:I1"/>
    </sheetView>
  </sheetViews>
  <sheetFormatPr defaultColWidth="9.140625" defaultRowHeight="23.25"/>
  <cols>
    <col min="1" max="1" width="6.42578125" style="1" customWidth="1"/>
    <col min="2" max="2" width="66.7109375" style="1" customWidth="1"/>
    <col min="3" max="3" width="17.140625" style="1" customWidth="1"/>
    <col min="4" max="4" width="29.140625" style="1" customWidth="1"/>
    <col min="5" max="5" width="23" style="1" customWidth="1"/>
    <col min="6" max="6" width="21.28515625" style="1" customWidth="1"/>
    <col min="7" max="7" width="14.5703125" style="1" customWidth="1"/>
    <col min="8" max="8" width="18.7109375" style="1" customWidth="1"/>
    <col min="9" max="9" width="15.42578125" style="1" customWidth="1"/>
    <col min="10" max="16384" width="9.140625" style="1"/>
  </cols>
  <sheetData>
    <row r="1" spans="1:9" s="3" customFormat="1" ht="105" customHeight="1">
      <c r="A1" s="83" t="s">
        <v>78</v>
      </c>
      <c r="B1" s="84"/>
      <c r="C1" s="84"/>
      <c r="D1" s="84"/>
      <c r="E1" s="84"/>
      <c r="F1" s="84"/>
      <c r="G1" s="84"/>
      <c r="H1" s="84"/>
      <c r="I1" s="84"/>
    </row>
    <row r="2" spans="1:9" s="2" customFormat="1" ht="33" customHeight="1">
      <c r="A2" s="85" t="s">
        <v>30</v>
      </c>
      <c r="B2" s="87" t="s">
        <v>0</v>
      </c>
      <c r="C2" s="89" t="s">
        <v>2</v>
      </c>
      <c r="D2" s="91" t="s">
        <v>19</v>
      </c>
      <c r="E2" s="93" t="s">
        <v>20</v>
      </c>
      <c r="F2" s="79" t="s">
        <v>21</v>
      </c>
      <c r="G2" s="81" t="s">
        <v>22</v>
      </c>
      <c r="H2" s="11" t="s">
        <v>23</v>
      </c>
      <c r="I2" s="81" t="s">
        <v>27</v>
      </c>
    </row>
    <row r="3" spans="1:9" s="2" customFormat="1" ht="27" customHeight="1">
      <c r="A3" s="86"/>
      <c r="B3" s="88"/>
      <c r="C3" s="90"/>
      <c r="D3" s="92"/>
      <c r="E3" s="94"/>
      <c r="F3" s="80"/>
      <c r="G3" s="82"/>
      <c r="H3" s="12" t="s">
        <v>24</v>
      </c>
      <c r="I3" s="82"/>
    </row>
    <row r="4" spans="1:9" s="2" customFormat="1" ht="27" customHeight="1">
      <c r="A4" s="58">
        <v>1</v>
      </c>
      <c r="B4" s="59" t="s">
        <v>4</v>
      </c>
      <c r="C4" s="52"/>
      <c r="D4" s="52"/>
      <c r="E4" s="52"/>
      <c r="F4" s="52"/>
      <c r="G4" s="52"/>
      <c r="H4" s="52"/>
      <c r="I4" s="54"/>
    </row>
    <row r="5" spans="1:9" s="2" customFormat="1" ht="22.9" customHeight="1">
      <c r="A5" s="13"/>
      <c r="B5" s="60" t="s">
        <v>5</v>
      </c>
      <c r="C5" s="61"/>
      <c r="D5" s="61"/>
      <c r="E5" s="62" t="s">
        <v>67</v>
      </c>
      <c r="F5" s="61"/>
      <c r="G5" s="61"/>
      <c r="H5" s="61"/>
      <c r="I5" s="63"/>
    </row>
    <row r="6" spans="1:9" s="2" customFormat="1" ht="23.45" customHeight="1">
      <c r="A6" s="13"/>
      <c r="B6" s="60" t="s">
        <v>3</v>
      </c>
      <c r="C6" s="61"/>
      <c r="D6" s="61"/>
      <c r="E6" s="62" t="s">
        <v>66</v>
      </c>
      <c r="F6" s="61"/>
      <c r="G6" s="61"/>
      <c r="H6" s="61"/>
      <c r="I6" s="63"/>
    </row>
    <row r="7" spans="1:9" s="2" customFormat="1" ht="27.6" customHeight="1">
      <c r="A7" s="26"/>
      <c r="B7" s="64" t="s">
        <v>6</v>
      </c>
      <c r="C7" s="27" t="s">
        <v>29</v>
      </c>
      <c r="D7" s="27" t="s">
        <v>72</v>
      </c>
      <c r="E7" s="28">
        <f>+E8+E9+E10+E11+E12+E13+E14</f>
        <v>204236</v>
      </c>
      <c r="F7" s="28">
        <f>+F8+F9+F10+F11+F12+F13</f>
        <v>166736</v>
      </c>
      <c r="G7" s="28">
        <f>+F7*100/E7</f>
        <v>81.638888344855957</v>
      </c>
      <c r="H7" s="27" t="s">
        <v>26</v>
      </c>
      <c r="I7" s="28"/>
    </row>
    <row r="8" spans="1:9" ht="22.7" customHeight="1">
      <c r="A8" s="10"/>
      <c r="B8" s="65" t="s">
        <v>11</v>
      </c>
      <c r="C8" s="5"/>
      <c r="D8" s="23" t="s">
        <v>70</v>
      </c>
      <c r="E8" s="24">
        <f>3950+15100</f>
        <v>19050</v>
      </c>
      <c r="F8" s="24">
        <v>19050</v>
      </c>
      <c r="G8" s="5"/>
      <c r="H8" s="5"/>
      <c r="I8" s="5"/>
    </row>
    <row r="9" spans="1:9" ht="22.7" customHeight="1">
      <c r="A9" s="4"/>
      <c r="B9" s="56" t="s">
        <v>31</v>
      </c>
      <c r="C9" s="5"/>
      <c r="D9" s="23" t="s">
        <v>25</v>
      </c>
      <c r="E9" s="24">
        <v>37800</v>
      </c>
      <c r="F9" s="24">
        <f>12600+12600+12600</f>
        <v>37800</v>
      </c>
      <c r="G9" s="5"/>
      <c r="H9" s="5"/>
      <c r="I9" s="5"/>
    </row>
    <row r="10" spans="1:9" ht="22.7" customHeight="1">
      <c r="A10" s="4"/>
      <c r="B10" s="56" t="s">
        <v>32</v>
      </c>
      <c r="C10" s="5"/>
      <c r="D10" s="23"/>
      <c r="E10" s="24">
        <v>18000</v>
      </c>
      <c r="F10" s="24">
        <f>6000+6000+6000</f>
        <v>18000</v>
      </c>
      <c r="G10" s="5"/>
      <c r="H10" s="5"/>
      <c r="I10" s="5"/>
    </row>
    <row r="11" spans="1:9" ht="22.7" customHeight="1">
      <c r="A11" s="4"/>
      <c r="B11" s="56" t="s">
        <v>33</v>
      </c>
      <c r="C11" s="5"/>
      <c r="D11" s="23"/>
      <c r="E11" s="24">
        <v>6000</v>
      </c>
      <c r="F11" s="24">
        <v>6000</v>
      </c>
      <c r="G11" s="5"/>
      <c r="H11" s="5"/>
      <c r="I11" s="5"/>
    </row>
    <row r="12" spans="1:9" ht="22.7" customHeight="1">
      <c r="A12" s="4"/>
      <c r="B12" s="56" t="s">
        <v>34</v>
      </c>
      <c r="C12" s="5"/>
      <c r="D12" s="23"/>
      <c r="E12" s="24">
        <f>750+4336+11000</f>
        <v>16086</v>
      </c>
      <c r="F12" s="34">
        <f>750+4336+11000</f>
        <v>16086</v>
      </c>
      <c r="G12" s="5"/>
      <c r="H12" s="5"/>
      <c r="I12" s="5"/>
    </row>
    <row r="13" spans="1:9" ht="22.7" customHeight="1">
      <c r="A13" s="4"/>
      <c r="B13" s="24" t="s">
        <v>68</v>
      </c>
      <c r="C13" s="32"/>
      <c r="D13" s="32"/>
      <c r="E13" s="24">
        <f>68500+550+750</f>
        <v>69800</v>
      </c>
      <c r="F13" s="24">
        <f>68500+550+750</f>
        <v>69800</v>
      </c>
      <c r="G13" s="5"/>
      <c r="H13" s="5"/>
      <c r="I13" s="5"/>
    </row>
    <row r="14" spans="1:9" ht="22.7" customHeight="1">
      <c r="A14" s="4"/>
      <c r="B14" s="24" t="s">
        <v>69</v>
      </c>
      <c r="C14" s="5"/>
      <c r="D14" s="5"/>
      <c r="E14" s="24">
        <v>37500</v>
      </c>
      <c r="F14" s="24">
        <v>0</v>
      </c>
      <c r="G14" s="5"/>
      <c r="H14" s="5"/>
      <c r="I14" s="5"/>
    </row>
    <row r="15" spans="1:9" ht="22.7" customHeight="1">
      <c r="A15" s="29"/>
      <c r="B15" s="66" t="s">
        <v>7</v>
      </c>
      <c r="C15" s="27" t="s">
        <v>29</v>
      </c>
      <c r="D15" s="27" t="s">
        <v>72</v>
      </c>
      <c r="E15" s="27">
        <v>16000</v>
      </c>
      <c r="F15" s="27">
        <v>16000</v>
      </c>
      <c r="G15" s="27">
        <f>+F15*100/E15</f>
        <v>100</v>
      </c>
      <c r="H15" s="27" t="s">
        <v>26</v>
      </c>
      <c r="I15" s="27"/>
    </row>
    <row r="16" spans="1:9" ht="22.7" customHeight="1">
      <c r="A16" s="4"/>
      <c r="B16" s="56" t="s">
        <v>8</v>
      </c>
      <c r="C16" s="5"/>
      <c r="D16" s="23" t="s">
        <v>41</v>
      </c>
      <c r="E16" s="24">
        <v>16000</v>
      </c>
      <c r="F16" s="24">
        <v>16000</v>
      </c>
      <c r="G16" s="5"/>
      <c r="H16" s="5"/>
      <c r="I16" s="5"/>
    </row>
    <row r="17" spans="1:9" ht="22.7" customHeight="1">
      <c r="A17" s="4"/>
      <c r="B17" s="56" t="s">
        <v>9</v>
      </c>
      <c r="C17" s="5"/>
      <c r="D17" s="23" t="s">
        <v>25</v>
      </c>
      <c r="E17" s="24">
        <v>0</v>
      </c>
      <c r="F17" s="24">
        <v>0</v>
      </c>
      <c r="G17" s="5"/>
      <c r="H17" s="5"/>
      <c r="I17" s="5"/>
    </row>
    <row r="18" spans="1:9" ht="22.15" customHeight="1">
      <c r="A18" s="4"/>
      <c r="B18" s="56" t="s">
        <v>10</v>
      </c>
      <c r="C18" s="5"/>
      <c r="D18" s="5"/>
      <c r="E18" s="24">
        <v>0</v>
      </c>
      <c r="F18" s="24">
        <v>0</v>
      </c>
      <c r="G18" s="5"/>
      <c r="H18" s="5"/>
      <c r="I18" s="5"/>
    </row>
    <row r="19" spans="1:9" ht="22.7" customHeight="1">
      <c r="A19" s="31">
        <v>2</v>
      </c>
      <c r="B19" s="60" t="s">
        <v>12</v>
      </c>
      <c r="C19" s="61"/>
      <c r="D19" s="61"/>
      <c r="E19" s="62" t="s">
        <v>28</v>
      </c>
      <c r="F19" s="61"/>
      <c r="G19" s="61"/>
      <c r="H19" s="61"/>
      <c r="I19" s="63"/>
    </row>
    <row r="20" spans="1:9" ht="22.7" customHeight="1">
      <c r="A20" s="13"/>
      <c r="B20" s="60" t="s">
        <v>13</v>
      </c>
      <c r="C20" s="61"/>
      <c r="D20" s="61"/>
      <c r="E20" s="62" t="s">
        <v>77</v>
      </c>
      <c r="F20" s="61"/>
      <c r="G20" s="61"/>
      <c r="H20" s="61"/>
      <c r="I20" s="63"/>
    </row>
    <row r="21" spans="1:9" ht="25.15" customHeight="1">
      <c r="A21" s="29"/>
      <c r="B21" s="67" t="s">
        <v>14</v>
      </c>
      <c r="C21" s="27" t="s">
        <v>29</v>
      </c>
      <c r="D21" s="27" t="s">
        <v>72</v>
      </c>
      <c r="E21" s="28">
        <f>66240+100550</f>
        <v>166790</v>
      </c>
      <c r="F21" s="28">
        <f>32000+16000+17000+[1]ค่าเช่าบ้าน!$D$11+[1]ค่าเช่าบ้าน!$D$12</f>
        <v>142910.71</v>
      </c>
      <c r="G21" s="28">
        <f>F21*100/E21</f>
        <v>85.683020564782055</v>
      </c>
      <c r="H21" s="27" t="s">
        <v>26</v>
      </c>
      <c r="I21" s="30"/>
    </row>
    <row r="22" spans="1:9" ht="24" customHeight="1">
      <c r="A22" s="4"/>
      <c r="B22" s="68"/>
      <c r="C22" s="5"/>
      <c r="D22" s="23" t="s">
        <v>71</v>
      </c>
      <c r="E22" s="5"/>
      <c r="F22" s="5"/>
      <c r="G22" s="5"/>
      <c r="H22" s="5"/>
      <c r="I22" s="33"/>
    </row>
    <row r="23" spans="1:9" ht="21.6" customHeight="1">
      <c r="A23" s="4"/>
      <c r="B23" s="68"/>
      <c r="C23" s="5"/>
      <c r="D23" s="23" t="s">
        <v>25</v>
      </c>
      <c r="E23" s="5"/>
      <c r="F23" s="5"/>
      <c r="G23" s="5"/>
      <c r="H23" s="5"/>
      <c r="I23" s="33"/>
    </row>
    <row r="24" spans="1:9" ht="33" customHeight="1" thickBot="1">
      <c r="A24" s="15"/>
      <c r="B24" s="18" t="s">
        <v>1</v>
      </c>
      <c r="C24" s="18"/>
      <c r="D24" s="19"/>
      <c r="E24" s="20">
        <f>+E7+E15+E21</f>
        <v>387026</v>
      </c>
      <c r="F24" s="20">
        <f>+F7+F15+F21</f>
        <v>325646.70999999996</v>
      </c>
      <c r="G24" s="20">
        <f>+F24*100/E24</f>
        <v>84.140783823309022</v>
      </c>
      <c r="H24" s="37"/>
      <c r="I24" s="38"/>
    </row>
    <row r="25" spans="1:9" ht="39.950000000000003" customHeight="1" thickTop="1">
      <c r="A25" s="16"/>
      <c r="B25" s="17"/>
      <c r="C25" s="6"/>
      <c r="D25" s="7"/>
      <c r="E25" s="8"/>
      <c r="F25" s="9"/>
      <c r="G25" s="9"/>
      <c r="H25" s="9"/>
      <c r="I25" s="9"/>
    </row>
    <row r="26" spans="1:9" ht="39.950000000000003" customHeight="1">
      <c r="A26" s="14"/>
      <c r="B26" s="6"/>
      <c r="C26" s="6"/>
      <c r="D26" s="7"/>
      <c r="E26" s="8"/>
      <c r="F26" s="9"/>
      <c r="G26" s="9"/>
      <c r="H26" s="9"/>
      <c r="I26" s="9"/>
    </row>
    <row r="27" spans="1:9" ht="39.950000000000003" customHeight="1">
      <c r="A27" s="14"/>
      <c r="B27" s="6"/>
      <c r="C27" s="6"/>
      <c r="D27" s="7"/>
      <c r="E27" s="8"/>
      <c r="F27" s="9"/>
      <c r="G27" s="9"/>
      <c r="H27" s="9"/>
      <c r="I27" s="9"/>
    </row>
    <row r="28" spans="1:9" ht="39.950000000000003" customHeight="1">
      <c r="A28" s="14"/>
      <c r="B28" s="6"/>
      <c r="C28" s="6"/>
      <c r="D28" s="7"/>
      <c r="E28" s="8"/>
      <c r="F28" s="9"/>
      <c r="G28" s="9"/>
      <c r="H28" s="9"/>
      <c r="I28" s="9"/>
    </row>
    <row r="29" spans="1:9" ht="39.950000000000003" customHeight="1">
      <c r="A29" s="14"/>
      <c r="B29" s="6"/>
      <c r="C29" s="6"/>
      <c r="D29" s="7"/>
      <c r="E29" s="8"/>
      <c r="F29" s="9"/>
      <c r="G29" s="9"/>
      <c r="H29" s="9"/>
      <c r="I29" s="9"/>
    </row>
    <row r="30" spans="1:9" ht="105" customHeight="1">
      <c r="A30" s="83" t="s">
        <v>78</v>
      </c>
      <c r="B30" s="84"/>
      <c r="C30" s="84"/>
      <c r="D30" s="84"/>
      <c r="E30" s="84"/>
      <c r="F30" s="84"/>
      <c r="G30" s="84"/>
      <c r="H30" s="84"/>
      <c r="I30" s="84"/>
    </row>
    <row r="31" spans="1:9" ht="29.45" customHeight="1">
      <c r="A31" s="85" t="s">
        <v>30</v>
      </c>
      <c r="B31" s="87" t="s">
        <v>0</v>
      </c>
      <c r="C31" s="89" t="s">
        <v>2</v>
      </c>
      <c r="D31" s="91" t="s">
        <v>19</v>
      </c>
      <c r="E31" s="93" t="s">
        <v>20</v>
      </c>
      <c r="F31" s="79" t="s">
        <v>21</v>
      </c>
      <c r="G31" s="81" t="s">
        <v>22</v>
      </c>
      <c r="H31" s="21" t="s">
        <v>23</v>
      </c>
      <c r="I31" s="81" t="s">
        <v>27</v>
      </c>
    </row>
    <row r="32" spans="1:9" ht="29.45" customHeight="1">
      <c r="A32" s="86"/>
      <c r="B32" s="88"/>
      <c r="C32" s="90"/>
      <c r="D32" s="92"/>
      <c r="E32" s="94"/>
      <c r="F32" s="80"/>
      <c r="G32" s="82"/>
      <c r="H32" s="22" t="s">
        <v>24</v>
      </c>
      <c r="I32" s="82"/>
    </row>
    <row r="33" spans="1:9" ht="29.45" customHeight="1">
      <c r="A33" s="25">
        <v>3</v>
      </c>
      <c r="B33" s="52" t="s">
        <v>15</v>
      </c>
      <c r="C33" s="52"/>
      <c r="D33" s="52"/>
      <c r="E33" s="53" t="s">
        <v>28</v>
      </c>
      <c r="F33" s="52"/>
      <c r="G33" s="52"/>
      <c r="H33" s="52"/>
      <c r="I33" s="54"/>
    </row>
    <row r="34" spans="1:9" ht="29.45" customHeight="1">
      <c r="A34" s="26"/>
      <c r="B34" s="55" t="s">
        <v>6</v>
      </c>
      <c r="C34" s="27" t="s">
        <v>29</v>
      </c>
      <c r="D34" s="27" t="s">
        <v>72</v>
      </c>
      <c r="E34" s="28">
        <f>+E35+E36+E37+E38</f>
        <v>384318.28</v>
      </c>
      <c r="F34" s="28">
        <f>+F35+F36+F37+F38</f>
        <v>381896</v>
      </c>
      <c r="G34" s="28">
        <f>F34*100/E34</f>
        <v>99.369720326600117</v>
      </c>
      <c r="H34" s="27" t="s">
        <v>26</v>
      </c>
      <c r="I34" s="28"/>
    </row>
    <row r="35" spans="1:9" ht="26.45" customHeight="1">
      <c r="A35" s="10"/>
      <c r="B35" s="56" t="s">
        <v>11</v>
      </c>
      <c r="C35" s="5"/>
      <c r="D35" s="23" t="s">
        <v>73</v>
      </c>
      <c r="E35" s="35">
        <f>13550+6670+8100</f>
        <v>28320</v>
      </c>
      <c r="F35" s="24">
        <f>13550+6670+8100</f>
        <v>28320</v>
      </c>
      <c r="G35" s="5"/>
      <c r="H35" s="5"/>
      <c r="I35" s="5"/>
    </row>
    <row r="36" spans="1:9" ht="28.15" customHeight="1">
      <c r="A36" s="4"/>
      <c r="B36" s="56" t="s">
        <v>16</v>
      </c>
      <c r="C36" s="5"/>
      <c r="D36" s="23" t="s">
        <v>25</v>
      </c>
      <c r="E36" s="35">
        <f>13240+6960+8840+866.58+7600+12490+21390+1555.7</f>
        <v>72942.28</v>
      </c>
      <c r="F36" s="24">
        <f>13240+6960+8840+7600+12490+21390</f>
        <v>70520</v>
      </c>
      <c r="G36" s="5"/>
      <c r="H36" s="5"/>
      <c r="I36" s="5"/>
    </row>
    <row r="37" spans="1:9" ht="29.45" customHeight="1">
      <c r="A37" s="4"/>
      <c r="B37" s="56" t="s">
        <v>35</v>
      </c>
      <c r="C37" s="56"/>
      <c r="D37" s="56"/>
      <c r="E37" s="35">
        <f>64875+60000+143150</f>
        <v>268025</v>
      </c>
      <c r="F37" s="24">
        <f>64875+143150+60000</f>
        <v>268025</v>
      </c>
      <c r="G37" s="5"/>
      <c r="H37" s="5"/>
      <c r="I37" s="5"/>
    </row>
    <row r="38" spans="1:9" ht="29.45" customHeight="1">
      <c r="A38" s="4"/>
      <c r="B38" s="56" t="s">
        <v>36</v>
      </c>
      <c r="C38" s="56"/>
      <c r="D38" s="56"/>
      <c r="E38" s="35">
        <v>15031</v>
      </c>
      <c r="F38" s="24">
        <v>15031</v>
      </c>
      <c r="G38" s="5"/>
      <c r="H38" s="5"/>
      <c r="I38" s="5"/>
    </row>
    <row r="39" spans="1:9" ht="29.45" customHeight="1">
      <c r="A39" s="4"/>
      <c r="B39" s="56"/>
      <c r="C39" s="32"/>
      <c r="D39" s="32"/>
      <c r="E39" s="5"/>
      <c r="F39" s="5"/>
      <c r="G39" s="5"/>
      <c r="H39" s="5"/>
      <c r="I39" s="5"/>
    </row>
    <row r="40" spans="1:9" ht="29.45" customHeight="1">
      <c r="A40" s="4"/>
      <c r="B40" s="56"/>
      <c r="C40" s="5"/>
      <c r="D40" s="5"/>
      <c r="E40" s="5"/>
      <c r="F40" s="5"/>
      <c r="G40" s="5"/>
      <c r="H40" s="5"/>
      <c r="I40" s="5"/>
    </row>
    <row r="41" spans="1:9" ht="29.45" customHeight="1">
      <c r="A41" s="29"/>
      <c r="B41" s="55" t="s">
        <v>7</v>
      </c>
      <c r="C41" s="27" t="s">
        <v>29</v>
      </c>
      <c r="D41" s="27" t="s">
        <v>72</v>
      </c>
      <c r="E41" s="28">
        <v>81581.72</v>
      </c>
      <c r="F41" s="28">
        <f>+F42+F43+F44+F45+F46</f>
        <v>76253.12000000001</v>
      </c>
      <c r="G41" s="28">
        <f>+F41*100/E41</f>
        <v>93.468389732405754</v>
      </c>
      <c r="H41" s="27" t="s">
        <v>26</v>
      </c>
      <c r="I41" s="28"/>
    </row>
    <row r="42" spans="1:9" ht="29.45" customHeight="1">
      <c r="A42" s="4"/>
      <c r="B42" s="57" t="s">
        <v>17</v>
      </c>
      <c r="C42" s="5"/>
      <c r="D42" s="23" t="s">
        <v>74</v>
      </c>
      <c r="E42" s="56">
        <f>24243.93+334.1+26150.41</f>
        <v>50728.44</v>
      </c>
      <c r="F42" s="24">
        <f>24243.93+334.1+26150.41</f>
        <v>50728.44</v>
      </c>
      <c r="G42" s="5"/>
      <c r="H42" s="5"/>
      <c r="I42" s="5"/>
    </row>
    <row r="43" spans="1:9" ht="29.45" customHeight="1">
      <c r="A43" s="4"/>
      <c r="B43" s="57" t="s">
        <v>37</v>
      </c>
      <c r="C43" s="5"/>
      <c r="D43" s="23" t="s">
        <v>25</v>
      </c>
      <c r="E43" s="56">
        <f>7130.69+7339.93</f>
        <v>14470.619999999999</v>
      </c>
      <c r="F43" s="24">
        <f>7130.69+7339.93</f>
        <v>14470.619999999999</v>
      </c>
      <c r="G43" s="5"/>
      <c r="H43" s="5"/>
      <c r="I43" s="5"/>
    </row>
    <row r="44" spans="1:9" ht="29.45" customHeight="1">
      <c r="A44" s="4"/>
      <c r="B44" s="57" t="s">
        <v>38</v>
      </c>
      <c r="C44" s="5"/>
      <c r="D44" s="23"/>
      <c r="E44" s="56">
        <f>1379+1875+1211</f>
        <v>4465</v>
      </c>
      <c r="F44" s="24">
        <f>1379+1875+1211</f>
        <v>4465</v>
      </c>
      <c r="G44" s="5"/>
      <c r="H44" s="5"/>
      <c r="I44" s="5"/>
    </row>
    <row r="45" spans="1:9" ht="29.45" customHeight="1">
      <c r="A45" s="4"/>
      <c r="B45" s="57" t="s">
        <v>39</v>
      </c>
      <c r="C45" s="5"/>
      <c r="D45" s="23"/>
      <c r="E45" s="56">
        <f>423.72+419.44+417.3</f>
        <v>1260.46</v>
      </c>
      <c r="F45" s="24">
        <f>423.72+417.3+419.44</f>
        <v>1260.46</v>
      </c>
      <c r="G45" s="5"/>
      <c r="H45" s="5"/>
      <c r="I45" s="5"/>
    </row>
    <row r="46" spans="1:9" ht="29.45" customHeight="1">
      <c r="A46" s="4"/>
      <c r="B46" s="57" t="s">
        <v>40</v>
      </c>
      <c r="C46" s="5"/>
      <c r="D46" s="23"/>
      <c r="E46" s="56">
        <f>2664.3+2664.3+2664.3+2664.3</f>
        <v>10657.2</v>
      </c>
      <c r="F46" s="24">
        <f>2664.3+2664.3</f>
        <v>5328.6</v>
      </c>
      <c r="G46" s="5"/>
      <c r="H46" s="5"/>
      <c r="I46" s="5"/>
    </row>
    <row r="47" spans="1:9" ht="29.45" customHeight="1">
      <c r="A47" s="4"/>
      <c r="B47" s="56"/>
      <c r="C47" s="5"/>
      <c r="E47" s="24"/>
      <c r="F47" s="24"/>
      <c r="G47" s="5"/>
      <c r="H47" s="5"/>
      <c r="I47" s="5"/>
    </row>
    <row r="48" spans="1:9" ht="29.45" customHeight="1">
      <c r="A48" s="4"/>
      <c r="B48" s="56"/>
      <c r="C48" s="5"/>
      <c r="D48" s="5"/>
      <c r="E48" s="24"/>
      <c r="F48" s="24"/>
      <c r="G48" s="5"/>
      <c r="H48" s="5"/>
      <c r="I48" s="5"/>
    </row>
    <row r="49" spans="1:9" ht="30" customHeight="1" thickBot="1">
      <c r="A49" s="15"/>
      <c r="B49" s="18" t="s">
        <v>1</v>
      </c>
      <c r="C49" s="18"/>
      <c r="D49" s="19"/>
      <c r="E49" s="20">
        <f>+E34+E41</f>
        <v>465900</v>
      </c>
      <c r="F49" s="36">
        <f>+F34+F41</f>
        <v>458149.12</v>
      </c>
      <c r="G49" s="36">
        <f>+F49*100/E49</f>
        <v>98.336364026615158</v>
      </c>
      <c r="H49" s="37"/>
      <c r="I49" s="38"/>
    </row>
    <row r="50" spans="1:9" ht="39.950000000000003" customHeight="1" thickTop="1">
      <c r="A50" s="14"/>
      <c r="B50" s="6"/>
      <c r="C50" s="6"/>
      <c r="D50" s="7"/>
      <c r="E50" s="8"/>
      <c r="F50" s="9"/>
      <c r="G50" s="9"/>
      <c r="H50" s="9"/>
      <c r="I50" s="9"/>
    </row>
    <row r="51" spans="1:9" ht="39.950000000000003" customHeight="1"/>
    <row r="52" spans="1:9" ht="39.950000000000003" customHeight="1"/>
    <row r="53" spans="1:9" ht="39.950000000000003" customHeight="1"/>
    <row r="54" spans="1:9" ht="39.950000000000003" customHeight="1"/>
    <row r="55" spans="1:9" ht="39.950000000000003" customHeight="1"/>
    <row r="56" spans="1:9" ht="105" customHeight="1">
      <c r="A56" s="83" t="s">
        <v>78</v>
      </c>
      <c r="B56" s="84"/>
      <c r="C56" s="84"/>
      <c r="D56" s="84"/>
      <c r="E56" s="84"/>
      <c r="F56" s="84"/>
      <c r="G56" s="84"/>
      <c r="H56" s="84"/>
      <c r="I56" s="84"/>
    </row>
    <row r="57" spans="1:9" ht="23.45" customHeight="1">
      <c r="A57" s="85" t="s">
        <v>30</v>
      </c>
      <c r="B57" s="99" t="s">
        <v>0</v>
      </c>
      <c r="C57" s="99" t="s">
        <v>2</v>
      </c>
      <c r="D57" s="95" t="s">
        <v>19</v>
      </c>
      <c r="E57" s="97" t="s">
        <v>20</v>
      </c>
      <c r="F57" s="101" t="s">
        <v>21</v>
      </c>
      <c r="G57" s="81" t="s">
        <v>22</v>
      </c>
      <c r="H57" s="11" t="s">
        <v>23</v>
      </c>
      <c r="I57" s="81" t="s">
        <v>27</v>
      </c>
    </row>
    <row r="58" spans="1:9" ht="27.6" customHeight="1">
      <c r="A58" s="86"/>
      <c r="B58" s="100"/>
      <c r="C58" s="100"/>
      <c r="D58" s="96"/>
      <c r="E58" s="98"/>
      <c r="F58" s="102"/>
      <c r="G58" s="82"/>
      <c r="H58" s="12" t="s">
        <v>24</v>
      </c>
      <c r="I58" s="82"/>
    </row>
    <row r="59" spans="1:9" ht="26.45" customHeight="1">
      <c r="A59" s="25">
        <v>4</v>
      </c>
      <c r="B59" s="69" t="s">
        <v>18</v>
      </c>
      <c r="C59" s="70"/>
      <c r="D59" s="70"/>
      <c r="E59" s="70"/>
      <c r="F59" s="70"/>
      <c r="G59" s="70"/>
      <c r="H59" s="71" t="s">
        <v>43</v>
      </c>
      <c r="I59" s="72"/>
    </row>
    <row r="60" spans="1:9" ht="31.5" customHeight="1">
      <c r="A60" s="47"/>
      <c r="B60" s="73" t="s">
        <v>44</v>
      </c>
      <c r="C60" s="48" t="s">
        <v>45</v>
      </c>
      <c r="D60" s="27" t="s">
        <v>72</v>
      </c>
      <c r="E60" s="49">
        <f>+E61+E62+E63+E64+E65+E66+E67+E68+E69+E70+E71+E72+E73+E74+E75+E76+E77+E78</f>
        <v>2963085.46</v>
      </c>
      <c r="F60" s="49">
        <f>+F61+F62+F63+F64+F65+F66+F67+F68+F69+F70+F71+F72+F73+F74+F75+F76+F77+F78</f>
        <v>1548078.33</v>
      </c>
      <c r="G60" s="49">
        <f>+F60*100/E60</f>
        <v>52.245483665530188</v>
      </c>
      <c r="H60" s="48" t="s">
        <v>26</v>
      </c>
      <c r="I60" s="49" t="s">
        <v>46</v>
      </c>
    </row>
    <row r="61" spans="1:9" ht="19.899999999999999" customHeight="1">
      <c r="A61" s="74"/>
      <c r="B61" s="75" t="s">
        <v>47</v>
      </c>
      <c r="C61" s="39"/>
      <c r="D61" s="44" t="s">
        <v>75</v>
      </c>
      <c r="E61" s="35">
        <v>200000</v>
      </c>
      <c r="F61" s="45">
        <f>48465+7246+19754+25968+29181+2487+28142.1+38756.9</f>
        <v>200000</v>
      </c>
      <c r="G61" s="39"/>
      <c r="H61" s="39"/>
      <c r="I61" s="39"/>
    </row>
    <row r="62" spans="1:9" ht="19.899999999999999" customHeight="1">
      <c r="A62" s="74"/>
      <c r="B62" s="75" t="s">
        <v>51</v>
      </c>
      <c r="C62" s="39"/>
      <c r="D62" s="44" t="s">
        <v>42</v>
      </c>
      <c r="E62" s="35">
        <v>27000</v>
      </c>
      <c r="F62" s="45">
        <f>12000+15000</f>
        <v>27000</v>
      </c>
      <c r="G62" s="39"/>
      <c r="H62" s="39"/>
      <c r="I62" s="39"/>
    </row>
    <row r="63" spans="1:9" ht="19.899999999999999" customHeight="1">
      <c r="A63" s="74"/>
      <c r="B63" s="75" t="s">
        <v>52</v>
      </c>
      <c r="C63" s="39"/>
      <c r="D63" s="39"/>
      <c r="E63" s="35">
        <v>250000</v>
      </c>
      <c r="F63" s="45">
        <v>250000</v>
      </c>
      <c r="G63" s="39"/>
      <c r="H63" s="39"/>
      <c r="I63" s="39"/>
    </row>
    <row r="64" spans="1:9" ht="23.45" customHeight="1">
      <c r="A64" s="74"/>
      <c r="B64" s="75" t="s">
        <v>48</v>
      </c>
      <c r="C64" s="39"/>
      <c r="D64" s="39"/>
      <c r="E64" s="35">
        <v>22500</v>
      </c>
      <c r="F64" s="45">
        <v>0</v>
      </c>
      <c r="G64" s="39"/>
      <c r="H64" s="39"/>
      <c r="I64" s="39"/>
    </row>
    <row r="65" spans="1:9" ht="27">
      <c r="A65" s="74"/>
      <c r="B65" s="75" t="s">
        <v>49</v>
      </c>
      <c r="C65" s="39"/>
      <c r="D65" s="39"/>
      <c r="E65" s="35">
        <v>30385.46</v>
      </c>
      <c r="F65" s="45">
        <v>0</v>
      </c>
      <c r="G65" s="39"/>
      <c r="H65" s="39"/>
      <c r="I65" s="39"/>
    </row>
    <row r="66" spans="1:9" ht="22.5" customHeight="1">
      <c r="A66" s="74"/>
      <c r="B66" s="75" t="s">
        <v>53</v>
      </c>
      <c r="C66" s="39"/>
      <c r="D66" s="39"/>
      <c r="E66" s="35">
        <v>130000</v>
      </c>
      <c r="F66" s="45">
        <f>3800+13510</f>
        <v>17310</v>
      </c>
      <c r="G66" s="39"/>
      <c r="H66" s="39"/>
      <c r="I66" s="39"/>
    </row>
    <row r="67" spans="1:9" ht="27">
      <c r="A67" s="74"/>
      <c r="B67" s="75" t="s">
        <v>54</v>
      </c>
      <c r="C67" s="39"/>
      <c r="D67" s="39"/>
      <c r="E67" s="35">
        <v>45000</v>
      </c>
      <c r="F67" s="45">
        <v>0</v>
      </c>
      <c r="G67" s="39"/>
      <c r="H67" s="39"/>
      <c r="I67" s="39"/>
    </row>
    <row r="68" spans="1:9" ht="27">
      <c r="A68" s="74"/>
      <c r="B68" s="75" t="s">
        <v>55</v>
      </c>
      <c r="C68" s="39"/>
      <c r="D68" s="39"/>
      <c r="E68" s="35">
        <v>300000</v>
      </c>
      <c r="F68" s="45">
        <v>0</v>
      </c>
      <c r="G68" s="39"/>
      <c r="H68" s="39"/>
      <c r="I68" s="39"/>
    </row>
    <row r="69" spans="1:9" ht="27">
      <c r="A69" s="74"/>
      <c r="B69" s="75" t="s">
        <v>56</v>
      </c>
      <c r="C69" s="39"/>
      <c r="D69" s="39"/>
      <c r="E69" s="35">
        <v>57000</v>
      </c>
      <c r="F69" s="45">
        <f>6000+6000+6000+6000+6000+3000</f>
        <v>33000</v>
      </c>
      <c r="G69" s="39"/>
      <c r="H69" s="39"/>
      <c r="I69" s="39"/>
    </row>
    <row r="70" spans="1:9" ht="27">
      <c r="A70" s="74"/>
      <c r="B70" s="75" t="s">
        <v>57</v>
      </c>
      <c r="C70" s="39"/>
      <c r="D70" s="39"/>
      <c r="E70" s="35">
        <v>100800</v>
      </c>
      <c r="F70" s="45">
        <f>12600+12600+12600+13900</f>
        <v>51700</v>
      </c>
      <c r="G70" s="39"/>
      <c r="H70" s="39"/>
      <c r="I70" s="39"/>
    </row>
    <row r="71" spans="1:9" ht="27">
      <c r="A71" s="74"/>
      <c r="B71" s="75" t="s">
        <v>58</v>
      </c>
      <c r="C71" s="39"/>
      <c r="D71" s="39"/>
      <c r="E71" s="35">
        <v>1400000</v>
      </c>
      <c r="F71" s="45">
        <f>111825+130825+110025+125+92850+500+100475+122575+100</f>
        <v>669300</v>
      </c>
      <c r="G71" s="39"/>
      <c r="H71" s="39"/>
      <c r="I71" s="39"/>
    </row>
    <row r="72" spans="1:9" ht="27">
      <c r="A72" s="74"/>
      <c r="B72" s="75" t="s">
        <v>59</v>
      </c>
      <c r="C72" s="39"/>
      <c r="D72" s="39"/>
      <c r="E72" s="35">
        <v>100000</v>
      </c>
      <c r="F72" s="45">
        <f>12600+12600+18033.1+6962.23</f>
        <v>50195.33</v>
      </c>
      <c r="G72" s="39"/>
      <c r="H72" s="39"/>
      <c r="I72" s="39"/>
    </row>
    <row r="73" spans="1:9" ht="27">
      <c r="A73" s="74"/>
      <c r="B73" s="75" t="s">
        <v>60</v>
      </c>
      <c r="C73" s="39"/>
      <c r="D73" s="39"/>
      <c r="E73" s="35">
        <v>130000</v>
      </c>
      <c r="F73" s="45">
        <v>130000</v>
      </c>
      <c r="G73" s="39"/>
      <c r="H73" s="39"/>
      <c r="I73" s="39"/>
    </row>
    <row r="74" spans="1:9" ht="27">
      <c r="A74" s="74"/>
      <c r="B74" s="75" t="s">
        <v>61</v>
      </c>
      <c r="C74" s="39"/>
      <c r="D74" s="39"/>
      <c r="E74" s="35">
        <v>85400</v>
      </c>
      <c r="F74" s="45">
        <f>11560+11800+11200+16294.2+17853.8</f>
        <v>68708</v>
      </c>
      <c r="G74" s="39"/>
      <c r="H74" s="39"/>
      <c r="I74" s="39"/>
    </row>
    <row r="75" spans="1:9" ht="27">
      <c r="A75" s="74"/>
      <c r="B75" s="75" t="s">
        <v>62</v>
      </c>
      <c r="C75" s="39"/>
      <c r="D75" s="39"/>
      <c r="E75" s="35">
        <v>45000</v>
      </c>
      <c r="F75" s="45">
        <v>20865</v>
      </c>
      <c r="G75" s="39"/>
      <c r="H75" s="39"/>
      <c r="I75" s="39"/>
    </row>
    <row r="76" spans="1:9" ht="27">
      <c r="A76" s="74"/>
      <c r="B76" s="75" t="s">
        <v>63</v>
      </c>
      <c r="C76" s="39"/>
      <c r="D76" s="39"/>
      <c r="E76" s="35">
        <v>8000</v>
      </c>
      <c r="F76" s="45">
        <v>8000</v>
      </c>
      <c r="G76" s="39"/>
      <c r="H76" s="39"/>
      <c r="I76" s="39"/>
    </row>
    <row r="77" spans="1:9" ht="27">
      <c r="A77" s="74"/>
      <c r="B77" s="75" t="s">
        <v>64</v>
      </c>
      <c r="C77" s="39"/>
      <c r="D77" s="39"/>
      <c r="E77" s="35">
        <v>12000</v>
      </c>
      <c r="F77" s="45">
        <v>12000</v>
      </c>
      <c r="G77" s="39"/>
      <c r="H77" s="39"/>
      <c r="I77" s="39"/>
    </row>
    <row r="78" spans="1:9" ht="27">
      <c r="A78" s="74"/>
      <c r="B78" s="75" t="s">
        <v>65</v>
      </c>
      <c r="C78" s="39"/>
      <c r="D78" s="39"/>
      <c r="E78" s="35">
        <v>20000</v>
      </c>
      <c r="F78" s="45">
        <v>10000</v>
      </c>
      <c r="G78" s="39"/>
      <c r="H78" s="39"/>
      <c r="I78" s="39"/>
    </row>
    <row r="79" spans="1:9" ht="30">
      <c r="A79" s="47"/>
      <c r="B79" s="76" t="s">
        <v>7</v>
      </c>
      <c r="C79" s="48" t="s">
        <v>45</v>
      </c>
      <c r="D79" s="27" t="s">
        <v>72</v>
      </c>
      <c r="E79" s="49">
        <f>+E80+E81+E82+E83+E84</f>
        <v>1147611.6000000001</v>
      </c>
      <c r="F79" s="49">
        <f>+F80+F81+F82+F83+F84</f>
        <v>427810.66000000003</v>
      </c>
      <c r="G79" s="49">
        <f>+F79*100/E79</f>
        <v>37.278349225469661</v>
      </c>
      <c r="H79" s="48" t="s">
        <v>26</v>
      </c>
      <c r="I79" s="49" t="s">
        <v>46</v>
      </c>
    </row>
    <row r="80" spans="1:9" ht="27">
      <c r="A80" s="4"/>
      <c r="B80" s="77" t="s">
        <v>17</v>
      </c>
      <c r="C80" s="39"/>
      <c r="D80" s="44" t="s">
        <v>76</v>
      </c>
      <c r="E80" s="50">
        <v>800000</v>
      </c>
      <c r="F80" s="45">
        <f>10079.79+33878.66+24168.67+21092.65+23872.88+21145.7+25457.7+25700.31+26879.43+26014.89+21550.73+749.86+6497.65+3690.19+27392.34</f>
        <v>298171.45</v>
      </c>
      <c r="G80" s="39"/>
      <c r="H80" s="39"/>
      <c r="I80" s="39"/>
    </row>
    <row r="81" spans="1:9" ht="27">
      <c r="A81" s="4"/>
      <c r="B81" s="78" t="s">
        <v>37</v>
      </c>
      <c r="C81" s="39"/>
      <c r="D81" s="44" t="s">
        <v>42</v>
      </c>
      <c r="E81" s="50">
        <v>250000</v>
      </c>
      <c r="F81" s="45">
        <f>27759.65+7037.82+192.6+7363.21+643.61+7665.75+988.68+7433.02+192.6+7665.75+192.6+7502.84+192.6+577.8</f>
        <v>75408.530000000013</v>
      </c>
      <c r="G81" s="39"/>
      <c r="H81" s="39"/>
      <c r="I81" s="39"/>
    </row>
    <row r="82" spans="1:9" ht="27">
      <c r="A82" s="4"/>
      <c r="B82" s="78" t="s">
        <v>10</v>
      </c>
      <c r="C82" s="39"/>
      <c r="D82" s="39"/>
      <c r="E82" s="50">
        <v>6000</v>
      </c>
      <c r="F82" s="45">
        <f>419.44+428+425.86+447.26+430.14+464.38</f>
        <v>2615.0800000000004</v>
      </c>
      <c r="G82" s="39"/>
      <c r="H82" s="39"/>
      <c r="I82" s="39"/>
    </row>
    <row r="83" spans="1:9" ht="27">
      <c r="A83" s="4"/>
      <c r="B83" s="78" t="s">
        <v>50</v>
      </c>
      <c r="C83" s="39"/>
      <c r="D83" s="39"/>
      <c r="E83" s="50">
        <v>15000</v>
      </c>
      <c r="F83" s="45">
        <f>1642+948+2135+1578+1785</f>
        <v>8088</v>
      </c>
      <c r="G83" s="39"/>
      <c r="H83" s="39"/>
      <c r="I83" s="39"/>
    </row>
    <row r="84" spans="1:9" ht="27">
      <c r="A84" s="4"/>
      <c r="B84" s="78" t="s">
        <v>40</v>
      </c>
      <c r="C84" s="39"/>
      <c r="D84" s="39"/>
      <c r="E84" s="51">
        <v>76611.600000000006</v>
      </c>
      <c r="F84" s="45">
        <f>2664.3+2664.3+2664.3+3659.4+5970.6+2664.3+5970.6+5970.6+2664.3+2664.3+5970.6</f>
        <v>43527.600000000006</v>
      </c>
      <c r="G84" s="39"/>
      <c r="H84" s="39"/>
      <c r="I84" s="39"/>
    </row>
    <row r="85" spans="1:9" ht="36" thickBot="1">
      <c r="A85" s="15"/>
      <c r="B85" s="41" t="s">
        <v>1</v>
      </c>
      <c r="C85" s="41"/>
      <c r="D85" s="42"/>
      <c r="E85" s="43">
        <f>+E60+E79</f>
        <v>4110697.06</v>
      </c>
      <c r="F85" s="46">
        <f>+F60+F79</f>
        <v>1975888.9900000002</v>
      </c>
      <c r="G85" s="46">
        <v>54.81903965876495</v>
      </c>
      <c r="H85" s="40">
        <v>0</v>
      </c>
      <c r="I85" s="40">
        <v>0</v>
      </c>
    </row>
    <row r="86" spans="1:9" ht="39.950000000000003" customHeight="1" thickTop="1"/>
    <row r="87" spans="1:9" ht="39.950000000000003" customHeight="1"/>
    <row r="88" spans="1:9" ht="39.950000000000003" customHeight="1"/>
    <row r="89" spans="1:9" ht="39.950000000000003" customHeight="1"/>
    <row r="90" spans="1:9" ht="39.950000000000003" customHeight="1"/>
  </sheetData>
  <mergeCells count="27">
    <mergeCell ref="A1:I1"/>
    <mergeCell ref="A2:A3"/>
    <mergeCell ref="B2:B3"/>
    <mergeCell ref="C2:C3"/>
    <mergeCell ref="D2:D3"/>
    <mergeCell ref="E2:E3"/>
    <mergeCell ref="F2:F3"/>
    <mergeCell ref="G2:G3"/>
    <mergeCell ref="I2:I3"/>
    <mergeCell ref="A30:I30"/>
    <mergeCell ref="A31:A32"/>
    <mergeCell ref="B31:B32"/>
    <mergeCell ref="C31:C32"/>
    <mergeCell ref="D31:D32"/>
    <mergeCell ref="E31:E32"/>
    <mergeCell ref="F31:F32"/>
    <mergeCell ref="F57:F58"/>
    <mergeCell ref="G57:G58"/>
    <mergeCell ref="I57:I58"/>
    <mergeCell ref="G31:G32"/>
    <mergeCell ref="I31:I32"/>
    <mergeCell ref="A56:I56"/>
    <mergeCell ref="A57:A58"/>
    <mergeCell ref="B57:B58"/>
    <mergeCell ref="C57:C58"/>
    <mergeCell ref="D57:D58"/>
    <mergeCell ref="E57:E58"/>
  </mergeCells>
  <phoneticPr fontId="19" type="noConversion"/>
  <pageMargins left="0.10167253521126761" right="9.0375586854460094E-2" top="0.21" bottom="1.1666666666666667E-2" header="0.31496062992125984" footer="0.31496062992125984"/>
  <pageSetup paperSize="9" scale="53" fitToWidth="0" fitToHeight="0" orientation="landscape" r:id="rId1"/>
  <rowBreaks count="2" manualBreakCount="2">
    <brk id="29" max="8" man="1"/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การใช้จ่ายงบ  ไตรมาส 3</vt:lpstr>
      <vt:lpstr>'การใช้จ่ายงบ  ไตรมาส 3'!Print_Area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phangnga imm</cp:lastModifiedBy>
  <cp:revision/>
  <cp:lastPrinted>2026-07-24T07:24:38Z</cp:lastPrinted>
  <dcterms:created xsi:type="dcterms:W3CDTF">2023-04-19T10:02:14Z</dcterms:created>
  <dcterms:modified xsi:type="dcterms:W3CDTF">2026-07-27T08:51:04Z</dcterms:modified>
</cp:coreProperties>
</file>